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Макаров Алексей\Проекты\Ограждения\Ограждение Жалюзи\"/>
    </mc:Choice>
  </mc:AlternateContent>
  <xr:revisionPtr revIDLastSave="0" documentId="13_ncr:8001_{3EEC1C95-CE6D-4BC4-933B-85CE40C2D947}" xr6:coauthVersionLast="45" xr6:coauthVersionMax="45" xr10:uidLastSave="{00000000-0000-0000-0000-000000000000}"/>
  <workbookProtection workbookAlgorithmName="SHA-512" workbookHashValue="WzUTAuavsPYwJ2nYruaTOH7k4fz2HJXk+WpQePKLZZBxUbfl7hPqvneYh1k7g94iFvcIcm3vfmc/w1DhyV7ubA==" workbookSaltValue="tCWY5fOy4TRxN502CpGokA==" workbookSpinCount="100000" lockStructure="1"/>
  <bookViews>
    <workbookView xWindow="-60" yWindow="-60" windowWidth="28920" windowHeight="15660" xr2:uid="{00000000-000D-0000-FFFF-FFFF00000000}"/>
  </bookViews>
  <sheets>
    <sheet name="Калькулятор Жалюзи Z" sheetId="1" r:id="rId1"/>
    <sheet name="Данные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" l="1"/>
  <c r="P7" i="2"/>
  <c r="Q7" i="2" s="1"/>
  <c r="P6" i="2"/>
  <c r="P5" i="2"/>
  <c r="K5" i="2"/>
  <c r="K13" i="2" s="1"/>
  <c r="P4" i="2"/>
  <c r="K4" i="2"/>
  <c r="O3" i="2" s="1"/>
  <c r="P3" i="2"/>
  <c r="K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K2" i="2"/>
  <c r="X31" i="1"/>
  <c r="K14" i="2" l="1"/>
  <c r="AB31" i="1" s="1"/>
  <c r="N5" i="2"/>
  <c r="K8" i="2"/>
  <c r="K9" i="2" s="1"/>
  <c r="Q5" i="2" l="1"/>
  <c r="N6" i="2"/>
  <c r="K11" i="2"/>
  <c r="AE31" i="1" s="1"/>
  <c r="AG31" i="1" s="1"/>
  <c r="K10" i="2"/>
  <c r="N3" i="2" s="1"/>
  <c r="AE30" i="1"/>
  <c r="Q3" i="2" l="1"/>
  <c r="N4" i="2"/>
  <c r="Q4" i="2" s="1"/>
  <c r="O6" i="2"/>
  <c r="Q6" i="2" s="1"/>
  <c r="X30" i="1"/>
  <c r="Q8" i="2" l="1"/>
  <c r="AB30" i="1" s="1"/>
  <c r="AG30" i="1" s="1"/>
  <c r="AE32" i="1" s="1"/>
</calcChain>
</file>

<file path=xl/sharedStrings.xml><?xml version="1.0" encoding="utf-8"?>
<sst xmlns="http://schemas.openxmlformats.org/spreadsheetml/2006/main" count="79" uniqueCount="60">
  <si>
    <t>Модульное ограждение</t>
  </si>
  <si>
    <t>Жалюзи Z110</t>
  </si>
  <si>
    <t>Описание</t>
  </si>
  <si>
    <t>•</t>
  </si>
  <si>
    <t>Профили гнутые из оцинкованного стального</t>
  </si>
  <si>
    <t>листа 0,45 мм.</t>
  </si>
  <si>
    <t>Края профилей завальцованные.</t>
  </si>
  <si>
    <t>Покраска порошковая двухсторонняя</t>
  </si>
  <si>
    <t>Структура: шагрень, глянец, матовый.</t>
  </si>
  <si>
    <t>На выбор 23 стандартных цвета.</t>
  </si>
  <si>
    <t>Отсутствие видимого крепежа.</t>
  </si>
  <si>
    <t>Не требуется шаблон для монтажа.</t>
  </si>
  <si>
    <t>Возможно использовать в качестве</t>
  </si>
  <si>
    <t>заполнения для ворот и калиток.</t>
  </si>
  <si>
    <t>Калькулятор</t>
  </si>
  <si>
    <t>!</t>
  </si>
  <si>
    <t>Максимальная ширина секции 3000мм.
Рекомендуем устанавливать секции шириной до 2700 мм для лучшей сопротивляемости ветровой нагрузке.</t>
  </si>
  <si>
    <t>Введите значения:</t>
  </si>
  <si>
    <t>Общая длина забора, мм</t>
  </si>
  <si>
    <t>Желаемая ширина секций "L", мм</t>
  </si>
  <si>
    <t>Размер столбов</t>
  </si>
  <si>
    <t>60х60х2</t>
  </si>
  <si>
    <t>Расчетные данные:</t>
  </si>
  <si>
    <t>Наименование</t>
  </si>
  <si>
    <t>Размер</t>
  </si>
  <si>
    <t>Цена</t>
  </si>
  <si>
    <t>Кол-во</t>
  </si>
  <si>
    <t>Сумма</t>
  </si>
  <si>
    <t>Секция Жалюзи</t>
  </si>
  <si>
    <t>Столб ограждения</t>
  </si>
  <si>
    <t>Итого:</t>
  </si>
  <si>
    <t>Высота секции</t>
  </si>
  <si>
    <t>Столбы</t>
  </si>
  <si>
    <t>Размер столба</t>
  </si>
  <si>
    <t>Цена за м</t>
  </si>
  <si>
    <t>Секция комплектующие</t>
  </si>
  <si>
    <t>Введенные данные</t>
  </si>
  <si>
    <t>Калькуляция на секцию</t>
  </si>
  <si>
    <t>Ламель</t>
  </si>
  <si>
    <t>Длина огрждения</t>
  </si>
  <si>
    <t>80х80х2</t>
  </si>
  <si>
    <t>Стойка</t>
  </si>
  <si>
    <t>Желаемая ширина секций</t>
  </si>
  <si>
    <t>Ламели</t>
  </si>
  <si>
    <t>100х100х3</t>
  </si>
  <si>
    <t>Крышка</t>
  </si>
  <si>
    <t>Жилаемая высота секций</t>
  </si>
  <si>
    <t>Планка</t>
  </si>
  <si>
    <t>Столб</t>
  </si>
  <si>
    <t>Клепка</t>
  </si>
  <si>
    <t>Расчетные данные</t>
  </si>
  <si>
    <t>Кол-во секций</t>
  </si>
  <si>
    <t>Ширина секции</t>
  </si>
  <si>
    <t>Кол-во столбов</t>
  </si>
  <si>
    <t>Высота столба</t>
  </si>
  <si>
    <t>Цена столба за м</t>
  </si>
  <si>
    <t>Стоимость столба</t>
  </si>
  <si>
    <t>Желаемая высота секций "H", мм</t>
  </si>
  <si>
    <t>Боковые стойки из стали 2 мм с гребенкой</t>
  </si>
  <si>
    <t>* Расчет является предварительным. Для точного расчета обратитесь в отдел продаж ГК Аполло по тел.: 8(846)250-11-55 или оставьте заявку на сайте apollo-s.ru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</si>
</sst>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[$ ₽]"/>
  </numFmts>
  <fonts count="36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1"/>
      <color rgb="FFFFFFFF"/>
      <name val="Roboto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  <scheme val="minor"/>
    </font>
    <font>
      <sz val="10"/>
      <color rgb="FFFF0000"/>
      <name val="Roboto"/>
      <charset val="204"/>
    </font>
    <font>
      <sz val="9"/>
      <color rgb="FFFF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9"/>
      <color rgb="FFFF0000"/>
      <name val="Roboto"/>
      <charset val="204"/>
    </font>
    <font>
      <sz val="9"/>
      <color theme="1"/>
      <name val="Roboto"/>
      <charset val="204"/>
    </font>
    <font>
      <b/>
      <sz val="16"/>
      <color theme="1"/>
      <name val="Roboto"/>
      <charset val="204"/>
    </font>
    <font>
      <b/>
      <sz val="10"/>
      <color theme="1"/>
      <name val="Arial"/>
      <family val="2"/>
      <charset val="204"/>
      <scheme val="minor"/>
    </font>
    <font>
      <sz val="9"/>
      <color rgb="FF434343"/>
      <name val="Arial"/>
      <family val="2"/>
      <charset val="204"/>
      <scheme val="minor"/>
    </font>
    <font>
      <sz val="9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6"/>
      <color rgb="FF434343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sz val="10"/>
      <color rgb="FF434343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4"/>
      <color rgb="FFFFFFFF"/>
      <name val="Arial"/>
      <family val="2"/>
      <charset val="204"/>
      <scheme val="minor"/>
    </font>
    <font>
      <sz val="18"/>
      <color rgb="FF434343"/>
      <name val="Arial"/>
      <family val="2"/>
      <charset val="204"/>
      <scheme val="minor"/>
    </font>
    <font>
      <sz val="10"/>
      <color theme="1"/>
      <name val="Arial"/>
      <family val="2"/>
      <charset val="204"/>
      <scheme val="major"/>
    </font>
    <font>
      <sz val="10"/>
      <color rgb="FFFF0000"/>
      <name val="Arial"/>
      <family val="2"/>
      <charset val="204"/>
      <scheme val="major"/>
    </font>
    <font>
      <b/>
      <sz val="9"/>
      <color rgb="FFFFFFFF"/>
      <name val="Arial"/>
      <family val="2"/>
      <charset val="204"/>
      <scheme val="major"/>
    </font>
    <font>
      <sz val="9"/>
      <color theme="1"/>
      <name val="Arial"/>
      <family val="2"/>
      <charset val="204"/>
      <scheme val="major"/>
    </font>
    <font>
      <sz val="10"/>
      <name val="Arial"/>
      <family val="2"/>
      <charset val="204"/>
      <scheme val="major"/>
    </font>
    <font>
      <b/>
      <sz val="9"/>
      <color theme="1"/>
      <name val="Arial"/>
      <family val="2"/>
      <charset val="204"/>
      <scheme val="major"/>
    </font>
    <font>
      <b/>
      <sz val="16"/>
      <color theme="1"/>
      <name val="Arial"/>
      <family val="2"/>
      <charset val="204"/>
      <scheme val="major"/>
    </font>
    <font>
      <b/>
      <sz val="16"/>
      <color rgb="FFFF0000"/>
      <name val="Arial"/>
      <family val="2"/>
      <charset val="204"/>
      <scheme val="major"/>
    </font>
    <font>
      <b/>
      <sz val="9"/>
      <color rgb="FF434343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9"/>
      <color theme="1"/>
      <name val="Arial"/>
      <family val="2"/>
      <charset val="204"/>
      <scheme val="minor"/>
    </font>
    <font>
      <b/>
      <sz val="10"/>
      <color rgb="FFFF0000"/>
      <name val="Roboto"/>
      <charset val="204"/>
    </font>
    <font>
      <b/>
      <sz val="10"/>
      <color rgb="FFFF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rgb="FFFFFFFF"/>
      <name val="Arial"/>
      <family val="2"/>
      <charset val="204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B7B7B7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/>
    <xf numFmtId="0" fontId="11" fillId="0" borderId="0" xfId="0" applyFont="1" applyAlignment="1"/>
    <xf numFmtId="0" fontId="1" fillId="0" borderId="6" xfId="0" applyFont="1" applyBorder="1" applyAlignment="1"/>
    <xf numFmtId="3" fontId="1" fillId="0" borderId="6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0" fillId="7" borderId="0" xfId="0" applyFont="1" applyFill="1" applyAlignment="1"/>
    <xf numFmtId="0" fontId="16" fillId="7" borderId="0" xfId="0" applyFont="1" applyFill="1" applyAlignment="1"/>
    <xf numFmtId="0" fontId="21" fillId="7" borderId="0" xfId="0" applyFont="1" applyFill="1" applyAlignment="1">
      <alignment vertical="center"/>
    </xf>
    <xf numFmtId="0" fontId="1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2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5" fillId="7" borderId="0" xfId="0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4" fillId="7" borderId="0" xfId="0" applyFont="1" applyFill="1"/>
    <xf numFmtId="0" fontId="8" fillId="7" borderId="0" xfId="0" applyFont="1" applyFill="1" applyAlignment="1">
      <alignment horizontal="left" vertical="center"/>
    </xf>
    <xf numFmtId="0" fontId="24" fillId="7" borderId="0" xfId="0" applyFont="1" applyFill="1"/>
    <xf numFmtId="0" fontId="24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0" fontId="0" fillId="8" borderId="0" xfId="0" applyFont="1" applyFill="1" applyAlignment="1"/>
    <xf numFmtId="0" fontId="14" fillId="8" borderId="0" xfId="0" applyFont="1" applyFill="1" applyAlignment="1"/>
    <xf numFmtId="0" fontId="28" fillId="7" borderId="0" xfId="0" applyFont="1" applyFill="1" applyAlignment="1">
      <alignment horizontal="center"/>
    </xf>
    <xf numFmtId="0" fontId="29" fillId="7" borderId="0" xfId="0" applyFont="1" applyFill="1" applyAlignment="1">
      <alignment horizontal="left" vertical="center"/>
    </xf>
    <xf numFmtId="0" fontId="30" fillId="7" borderId="0" xfId="0" applyFont="1" applyFill="1" applyAlignment="1">
      <alignment vertical="center"/>
    </xf>
    <xf numFmtId="0" fontId="31" fillId="7" borderId="0" xfId="0" applyFont="1" applyFill="1" applyAlignment="1">
      <alignment horizontal="center"/>
    </xf>
    <xf numFmtId="0" fontId="31" fillId="7" borderId="0" xfId="0" applyFont="1" applyFill="1" applyAlignment="1">
      <alignment vertical="center"/>
    </xf>
    <xf numFmtId="0" fontId="32" fillId="7" borderId="0" xfId="0" applyFont="1" applyFill="1" applyAlignment="1">
      <alignment horizontal="left"/>
    </xf>
    <xf numFmtId="0" fontId="33" fillId="7" borderId="0" xfId="0" applyFont="1" applyFill="1" applyAlignment="1">
      <alignment vertical="center"/>
    </xf>
    <xf numFmtId="0" fontId="34" fillId="7" borderId="0" xfId="0" applyFont="1" applyFill="1" applyAlignment="1"/>
    <xf numFmtId="0" fontId="35" fillId="9" borderId="0" xfId="0" applyFont="1" applyFill="1" applyAlignment="1">
      <alignment horizontal="center" vertical="center" wrapText="1"/>
    </xf>
    <xf numFmtId="0" fontId="24" fillId="2" borderId="3" xfId="0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65" fontId="24" fillId="2" borderId="3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165" fontId="24" fillId="2" borderId="11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16" fillId="0" borderId="8" xfId="0" applyFont="1" applyBorder="1" applyAlignment="1"/>
    <xf numFmtId="165" fontId="27" fillId="0" borderId="8" xfId="0" applyNumberFormat="1" applyFont="1" applyBorder="1" applyAlignment="1">
      <alignment horizontal="center" vertical="center"/>
    </xf>
    <xf numFmtId="165" fontId="24" fillId="2" borderId="3" xfId="0" applyNumberFormat="1" applyFont="1" applyFill="1" applyBorder="1" applyAlignment="1">
      <alignment vertical="center"/>
    </xf>
    <xf numFmtId="165" fontId="24" fillId="2" borderId="11" xfId="0" applyNumberFormat="1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3" fillId="3" borderId="7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3" fontId="24" fillId="6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vertical="center"/>
      <protection locked="0"/>
    </xf>
    <xf numFmtId="0" fontId="25" fillId="0" borderId="5" xfId="0" applyFont="1" applyBorder="1" applyAlignment="1" applyProtection="1">
      <alignment vertical="center"/>
      <protection locked="0"/>
    </xf>
    <xf numFmtId="0" fontId="26" fillId="0" borderId="3" xfId="0" applyFont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0" fontId="14" fillId="8" borderId="0" xfId="0" applyFont="1" applyFill="1" applyAlignment="1"/>
    <xf numFmtId="0" fontId="24" fillId="6" borderId="3" xfId="0" applyFont="1" applyFill="1" applyBorder="1" applyAlignment="1" applyProtection="1">
      <alignment horizontal="center" vertical="center"/>
      <protection locked="0"/>
    </xf>
    <xf numFmtId="0" fontId="15" fillId="8" borderId="0" xfId="0" applyFont="1" applyFill="1" applyAlignment="1">
      <alignment vertical="center"/>
    </xf>
    <xf numFmtId="0" fontId="16" fillId="8" borderId="0" xfId="0" applyFont="1" applyFill="1" applyAlignment="1"/>
    <xf numFmtId="0" fontId="18" fillId="3" borderId="0" xfId="0" applyFont="1" applyFill="1" applyAlignment="1">
      <alignment vertical="center"/>
    </xf>
    <xf numFmtId="0" fontId="14" fillId="0" borderId="0" xfId="0" applyFont="1" applyAlignment="1"/>
    <xf numFmtId="0" fontId="19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2" fillId="7" borderId="0" xfId="0" applyFont="1" applyFill="1" applyAlignment="1">
      <alignment vertical="top" wrapText="1"/>
    </xf>
    <xf numFmtId="0" fontId="16" fillId="7" borderId="0" xfId="0" applyFont="1" applyFill="1" applyAlignment="1"/>
    <xf numFmtId="0" fontId="2" fillId="5" borderId="1" xfId="0" applyFont="1" applyFill="1" applyBorder="1" applyAlignment="1">
      <alignment horizontal="left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38100</xdr:rowOff>
    </xdr:from>
    <xdr:ext cx="3419475" cy="25050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638550"/>
          <a:ext cx="3419475" cy="2505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5</xdr:row>
      <xdr:rowOff>28575</xdr:rowOff>
    </xdr:from>
    <xdr:ext cx="2657475" cy="233362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" y="1028700"/>
          <a:ext cx="2657475" cy="23336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5</xdr:row>
      <xdr:rowOff>28575</xdr:rowOff>
    </xdr:from>
    <xdr:ext cx="1190625" cy="116205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09875" y="1028700"/>
          <a:ext cx="119062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10</xdr:row>
      <xdr:rowOff>190500</xdr:rowOff>
    </xdr:from>
    <xdr:ext cx="1190625" cy="1162050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09875" y="2190750"/>
          <a:ext cx="1190625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</sheetPr>
  <dimension ref="A1:AI42"/>
  <sheetViews>
    <sheetView tabSelected="1" workbookViewId="0">
      <selection activeCell="AK32" sqref="AK32"/>
    </sheetView>
  </sheetViews>
  <sheetFormatPr defaultColWidth="12.5703125" defaultRowHeight="15.75" customHeight="1"/>
  <cols>
    <col min="1" max="35" width="3.140625" customWidth="1"/>
  </cols>
  <sheetData>
    <row r="1" spans="1:35" ht="15.9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37"/>
      <c r="U1" s="37"/>
      <c r="V1" s="37"/>
      <c r="W1" s="38"/>
      <c r="X1" s="38"/>
      <c r="Y1" s="71">
        <v>45961</v>
      </c>
      <c r="Z1" s="72"/>
      <c r="AA1" s="72"/>
      <c r="AB1" s="72"/>
      <c r="AC1" s="72"/>
      <c r="AD1" s="72"/>
      <c r="AE1" s="72"/>
      <c r="AF1" s="72"/>
      <c r="AG1" s="72"/>
      <c r="AH1" s="72"/>
      <c r="AI1" s="72"/>
    </row>
    <row r="2" spans="1:35" ht="15.95" customHeight="1">
      <c r="A2" s="36"/>
      <c r="B2" s="36"/>
      <c r="C2" s="36"/>
      <c r="D2" s="36"/>
      <c r="E2" s="74" t="s">
        <v>0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36"/>
      <c r="S2" s="37"/>
      <c r="T2" s="37"/>
      <c r="U2" s="37"/>
      <c r="V2" s="37"/>
      <c r="W2" s="38"/>
      <c r="X2" s="38"/>
      <c r="Y2" s="76"/>
      <c r="Z2" s="78" t="s">
        <v>1</v>
      </c>
      <c r="AA2" s="77"/>
      <c r="AB2" s="77"/>
      <c r="AC2" s="77"/>
      <c r="AD2" s="77"/>
      <c r="AE2" s="77"/>
      <c r="AF2" s="77"/>
      <c r="AG2" s="77"/>
      <c r="AH2" s="77"/>
      <c r="AI2" s="79"/>
    </row>
    <row r="3" spans="1:35" ht="15.95" customHeight="1">
      <c r="A3" s="36"/>
      <c r="B3" s="36"/>
      <c r="C3" s="36"/>
      <c r="D3" s="36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36"/>
      <c r="S3" s="37"/>
      <c r="T3" s="37"/>
      <c r="U3" s="37"/>
      <c r="V3" s="37"/>
      <c r="W3" s="38"/>
      <c r="X3" s="38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</row>
    <row r="4" spans="1:35" ht="15.95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5" ht="15.95" customHeight="1" thickTop="1">
      <c r="A5" s="1"/>
      <c r="B5" s="82" t="s">
        <v>2</v>
      </c>
      <c r="C5" s="83"/>
      <c r="D5" s="83"/>
      <c r="E5" s="83"/>
      <c r="F5" s="83"/>
      <c r="G5" s="83"/>
      <c r="H5" s="83"/>
      <c r="I5" s="83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ht="15.95" customHeight="1">
      <c r="A6" s="22"/>
      <c r="B6" s="17"/>
      <c r="C6" s="22"/>
      <c r="D6" s="22"/>
      <c r="E6" s="22"/>
      <c r="F6" s="22"/>
      <c r="G6" s="22"/>
      <c r="H6" s="22"/>
      <c r="I6" s="22"/>
      <c r="J6" s="22"/>
      <c r="K6" s="22"/>
      <c r="L6" s="22"/>
      <c r="M6" s="17"/>
      <c r="N6" s="17"/>
      <c r="O6" s="22"/>
      <c r="P6" s="22"/>
      <c r="Q6" s="22"/>
      <c r="R6" s="22"/>
      <c r="S6" s="22"/>
      <c r="T6" s="22"/>
      <c r="U6" s="41"/>
      <c r="V6" s="42" t="s">
        <v>3</v>
      </c>
      <c r="W6" s="23" t="s">
        <v>4</v>
      </c>
      <c r="X6" s="22"/>
      <c r="Y6" s="17"/>
      <c r="Z6" s="17"/>
      <c r="AA6" s="17"/>
      <c r="AB6" s="17"/>
      <c r="AC6" s="22"/>
      <c r="AD6" s="22"/>
      <c r="AE6" s="22"/>
      <c r="AF6" s="22"/>
      <c r="AG6" s="22"/>
      <c r="AH6" s="22"/>
      <c r="AI6" s="22"/>
    </row>
    <row r="7" spans="1:35" ht="15.9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17"/>
      <c r="N7" s="17"/>
      <c r="O7" s="22"/>
      <c r="P7" s="22"/>
      <c r="Q7" s="22"/>
      <c r="R7" s="17"/>
      <c r="S7" s="17"/>
      <c r="T7" s="24"/>
      <c r="U7" s="43"/>
      <c r="V7" s="41"/>
      <c r="W7" s="23" t="s">
        <v>5</v>
      </c>
      <c r="X7" s="24"/>
      <c r="Y7" s="17"/>
      <c r="Z7" s="17"/>
      <c r="AA7" s="17"/>
      <c r="AB7" s="17"/>
      <c r="AC7" s="22"/>
      <c r="AD7" s="22"/>
      <c r="AE7" s="22"/>
      <c r="AF7" s="22"/>
      <c r="AG7" s="22"/>
      <c r="AH7" s="22"/>
      <c r="AI7" s="22"/>
    </row>
    <row r="8" spans="1:35" ht="15.9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7"/>
      <c r="N8" s="17"/>
      <c r="O8" s="22"/>
      <c r="P8" s="22"/>
      <c r="Q8" s="22"/>
      <c r="R8" s="17"/>
      <c r="S8" s="17"/>
      <c r="T8" s="22"/>
      <c r="U8" s="41"/>
      <c r="V8" s="42" t="s">
        <v>3</v>
      </c>
      <c r="W8" s="40" t="s">
        <v>58</v>
      </c>
      <c r="X8" s="22"/>
      <c r="Y8" s="17"/>
      <c r="Z8" s="17"/>
      <c r="AA8" s="17"/>
      <c r="AB8" s="17"/>
      <c r="AC8" s="22"/>
      <c r="AD8" s="22"/>
      <c r="AE8" s="22"/>
      <c r="AF8" s="22"/>
      <c r="AG8" s="22"/>
      <c r="AH8" s="22"/>
      <c r="AI8" s="22"/>
    </row>
    <row r="9" spans="1:35" ht="15.9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7"/>
      <c r="N9" s="17"/>
      <c r="O9" s="22"/>
      <c r="P9" s="22"/>
      <c r="Q9" s="22"/>
      <c r="R9" s="17"/>
      <c r="S9" s="17"/>
      <c r="T9" s="25"/>
      <c r="U9" s="44"/>
      <c r="V9" s="42" t="s">
        <v>3</v>
      </c>
      <c r="W9" s="23" t="s">
        <v>6</v>
      </c>
      <c r="X9" s="25"/>
      <c r="Y9" s="17"/>
      <c r="Z9" s="17"/>
      <c r="AA9" s="17"/>
      <c r="AB9" s="17"/>
      <c r="AC9" s="22"/>
      <c r="AD9" s="22"/>
      <c r="AE9" s="22"/>
      <c r="AF9" s="22"/>
      <c r="AG9" s="22"/>
      <c r="AH9" s="22"/>
      <c r="AI9" s="22"/>
    </row>
    <row r="10" spans="1:35" ht="15.9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7"/>
      <c r="N10" s="17"/>
      <c r="O10" s="22"/>
      <c r="P10" s="22"/>
      <c r="Q10" s="22"/>
      <c r="R10" s="17"/>
      <c r="S10" s="17"/>
      <c r="T10" s="26"/>
      <c r="U10" s="45"/>
      <c r="V10" s="42" t="s">
        <v>3</v>
      </c>
      <c r="W10" s="28" t="s">
        <v>7</v>
      </c>
      <c r="X10" s="27"/>
      <c r="Y10" s="17"/>
      <c r="Z10" s="17"/>
      <c r="AA10" s="17"/>
      <c r="AB10" s="17"/>
      <c r="AC10" s="22"/>
      <c r="AD10" s="22"/>
      <c r="AE10" s="22"/>
      <c r="AF10" s="22"/>
      <c r="AG10" s="22"/>
      <c r="AH10" s="22"/>
      <c r="AI10" s="22"/>
    </row>
    <row r="11" spans="1:35" ht="15.9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17"/>
      <c r="N11" s="17"/>
      <c r="O11" s="22"/>
      <c r="P11" s="22"/>
      <c r="Q11" s="22"/>
      <c r="R11" s="17"/>
      <c r="S11" s="17"/>
      <c r="T11" s="27"/>
      <c r="U11" s="45"/>
      <c r="V11" s="46"/>
      <c r="W11" s="28" t="s">
        <v>8</v>
      </c>
      <c r="X11" s="27"/>
      <c r="Y11" s="17"/>
      <c r="Z11" s="17"/>
      <c r="AA11" s="17"/>
      <c r="AB11" s="17"/>
      <c r="AC11" s="22"/>
      <c r="AD11" s="22"/>
      <c r="AE11" s="22"/>
      <c r="AF11" s="22"/>
      <c r="AG11" s="22"/>
      <c r="AH11" s="22"/>
      <c r="AI11" s="22"/>
    </row>
    <row r="12" spans="1:35" ht="15.9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7"/>
      <c r="N12" s="17"/>
      <c r="O12" s="22"/>
      <c r="P12" s="22"/>
      <c r="Q12" s="22"/>
      <c r="R12" s="17"/>
      <c r="S12" s="17"/>
      <c r="T12" s="22"/>
      <c r="U12" s="41"/>
      <c r="V12" s="42" t="s">
        <v>3</v>
      </c>
      <c r="W12" s="23" t="s">
        <v>9</v>
      </c>
      <c r="X12" s="22"/>
      <c r="Y12" s="17"/>
      <c r="Z12" s="17"/>
      <c r="AA12" s="17"/>
      <c r="AB12" s="17"/>
      <c r="AC12" s="22"/>
      <c r="AD12" s="22"/>
      <c r="AE12" s="22"/>
      <c r="AF12" s="22"/>
      <c r="AG12" s="22"/>
      <c r="AH12" s="22"/>
      <c r="AI12" s="22"/>
    </row>
    <row r="13" spans="1:35" ht="15.9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17"/>
      <c r="N13" s="17"/>
      <c r="O13" s="22"/>
      <c r="P13" s="22"/>
      <c r="Q13" s="22"/>
      <c r="R13" s="17"/>
      <c r="S13" s="17"/>
      <c r="T13" s="22"/>
      <c r="U13" s="41"/>
      <c r="V13" s="42" t="s">
        <v>3</v>
      </c>
      <c r="W13" s="23" t="s">
        <v>10</v>
      </c>
      <c r="X13" s="22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ht="15.9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7"/>
      <c r="N14" s="17"/>
      <c r="O14" s="22"/>
      <c r="P14" s="22"/>
      <c r="Q14" s="22"/>
      <c r="R14" s="17"/>
      <c r="S14" s="17"/>
      <c r="T14" s="22"/>
      <c r="U14" s="41"/>
      <c r="V14" s="42" t="s">
        <v>3</v>
      </c>
      <c r="W14" s="23" t="s">
        <v>11</v>
      </c>
      <c r="X14" s="22"/>
      <c r="Y14" s="17"/>
      <c r="Z14" s="17"/>
      <c r="AA14" s="17"/>
      <c r="AB14" s="17"/>
      <c r="AC14" s="22"/>
      <c r="AD14" s="22"/>
      <c r="AE14" s="22"/>
      <c r="AF14" s="22"/>
      <c r="AG14" s="22"/>
      <c r="AH14" s="22"/>
      <c r="AI14" s="22"/>
    </row>
    <row r="15" spans="1:35" ht="15.9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7"/>
      <c r="N15" s="17"/>
      <c r="O15" s="22"/>
      <c r="P15" s="22"/>
      <c r="Q15" s="22"/>
      <c r="R15" s="17"/>
      <c r="S15" s="17"/>
      <c r="T15" s="22"/>
      <c r="U15" s="41"/>
      <c r="V15" s="42" t="s">
        <v>3</v>
      </c>
      <c r="W15" s="23" t="s">
        <v>12</v>
      </c>
      <c r="X15" s="22"/>
      <c r="Y15" s="17"/>
      <c r="Z15" s="17"/>
      <c r="AA15" s="17"/>
      <c r="AB15" s="17"/>
      <c r="AC15" s="22"/>
      <c r="AD15" s="22"/>
      <c r="AE15" s="22"/>
      <c r="AF15" s="22"/>
      <c r="AG15" s="22"/>
      <c r="AH15" s="22"/>
      <c r="AI15" s="22"/>
    </row>
    <row r="16" spans="1:35" ht="15.9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7"/>
      <c r="N16" s="17"/>
      <c r="O16" s="22"/>
      <c r="P16" s="22"/>
      <c r="Q16" s="22"/>
      <c r="R16" s="17"/>
      <c r="S16" s="17"/>
      <c r="T16" s="22"/>
      <c r="U16" s="22"/>
      <c r="V16" s="29"/>
      <c r="W16" s="23" t="s">
        <v>13</v>
      </c>
      <c r="X16" s="22"/>
      <c r="Y16" s="17"/>
      <c r="Z16" s="17"/>
      <c r="AA16" s="17"/>
      <c r="AB16" s="17"/>
      <c r="AC16" s="22"/>
      <c r="AD16" s="22"/>
      <c r="AE16" s="22"/>
      <c r="AF16" s="22"/>
      <c r="AG16" s="22"/>
      <c r="AH16" s="22"/>
      <c r="AI16" s="22"/>
    </row>
    <row r="17" spans="1:35" ht="15.95" customHeight="1" thickBo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30"/>
      <c r="S17" s="31"/>
      <c r="T17" s="22"/>
      <c r="U17" s="22"/>
      <c r="V17" s="17"/>
      <c r="W17" s="17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ht="15.95" customHeight="1" thickTop="1">
      <c r="A18" s="1"/>
      <c r="B18" s="82" t="s">
        <v>14</v>
      </c>
      <c r="C18" s="83"/>
      <c r="D18" s="83"/>
      <c r="E18" s="83"/>
      <c r="F18" s="83"/>
      <c r="G18" s="83"/>
      <c r="H18" s="83"/>
      <c r="I18" s="83"/>
      <c r="J18" s="20"/>
      <c r="K18" s="20"/>
      <c r="L18" s="20"/>
      <c r="M18" s="20"/>
      <c r="N18" s="20"/>
      <c r="O18" s="20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 ht="15.9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39" t="s">
        <v>15</v>
      </c>
      <c r="S19" s="80" t="s">
        <v>16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</row>
    <row r="20" spans="1:35" ht="15.9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9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</row>
    <row r="21" spans="1:35" ht="15.9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19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</row>
    <row r="22" spans="1:35" ht="15.9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  <c r="R22" s="64" t="s">
        <v>17</v>
      </c>
      <c r="S22" s="65"/>
      <c r="T22" s="65"/>
      <c r="U22" s="65"/>
      <c r="V22" s="65"/>
      <c r="W22" s="65"/>
      <c r="X22" s="32"/>
      <c r="Y22" s="32"/>
      <c r="Z22" s="32"/>
      <c r="AA22" s="32"/>
      <c r="AB22" s="33"/>
      <c r="AC22" s="33"/>
      <c r="AD22" s="32"/>
      <c r="AE22" s="32"/>
      <c r="AF22" s="32"/>
      <c r="AG22" s="32"/>
      <c r="AH22" s="32"/>
      <c r="AI22" s="32"/>
    </row>
    <row r="23" spans="1:35" ht="15.95" customHeight="1">
      <c r="A23" s="34"/>
      <c r="B23" s="35"/>
      <c r="C23" s="35"/>
      <c r="D23" s="35"/>
      <c r="E23" s="35"/>
      <c r="F23" s="35"/>
      <c r="G23" s="35"/>
      <c r="H23" s="35"/>
      <c r="I23" s="35"/>
      <c r="J23" s="22"/>
      <c r="K23" s="22"/>
      <c r="L23" s="22"/>
      <c r="M23" s="22"/>
      <c r="N23" s="22"/>
      <c r="O23" s="22"/>
      <c r="P23" s="22"/>
      <c r="Q23" s="19"/>
      <c r="R23" s="66" t="s">
        <v>18</v>
      </c>
      <c r="S23" s="49"/>
      <c r="T23" s="49"/>
      <c r="U23" s="49"/>
      <c r="V23" s="49"/>
      <c r="W23" s="49"/>
      <c r="X23" s="49"/>
      <c r="Y23" s="49"/>
      <c r="Z23" s="49"/>
      <c r="AA23" s="50"/>
      <c r="AB23" s="67">
        <v>25000</v>
      </c>
      <c r="AC23" s="68"/>
      <c r="AD23" s="68"/>
      <c r="AE23" s="68"/>
      <c r="AF23" s="68"/>
      <c r="AG23" s="68"/>
      <c r="AH23" s="68"/>
      <c r="AI23" s="69"/>
    </row>
    <row r="24" spans="1:35" ht="15.95" customHeight="1">
      <c r="A24" s="34"/>
      <c r="B24" s="35"/>
      <c r="C24" s="35"/>
      <c r="D24" s="35"/>
      <c r="E24" s="35"/>
      <c r="F24" s="35"/>
      <c r="G24" s="35"/>
      <c r="H24" s="35"/>
      <c r="I24" s="35"/>
      <c r="J24" s="22"/>
      <c r="K24" s="22"/>
      <c r="L24" s="22"/>
      <c r="M24" s="22"/>
      <c r="N24" s="22"/>
      <c r="O24" s="22"/>
      <c r="P24" s="22"/>
      <c r="Q24" s="19"/>
      <c r="R24" s="66" t="s">
        <v>19</v>
      </c>
      <c r="S24" s="49"/>
      <c r="T24" s="49"/>
      <c r="U24" s="49"/>
      <c r="V24" s="49"/>
      <c r="W24" s="49"/>
      <c r="X24" s="49"/>
      <c r="Y24" s="49"/>
      <c r="Z24" s="49"/>
      <c r="AA24" s="50"/>
      <c r="AB24" s="67">
        <v>2700</v>
      </c>
      <c r="AC24" s="68"/>
      <c r="AD24" s="68"/>
      <c r="AE24" s="68"/>
      <c r="AF24" s="68"/>
      <c r="AG24" s="68"/>
      <c r="AH24" s="68"/>
      <c r="AI24" s="69"/>
    </row>
    <row r="25" spans="1:35" ht="15.95" customHeight="1">
      <c r="A25" s="34"/>
      <c r="B25" s="35"/>
      <c r="C25" s="35"/>
      <c r="D25" s="35"/>
      <c r="E25" s="35"/>
      <c r="F25" s="35"/>
      <c r="G25" s="35"/>
      <c r="H25" s="35"/>
      <c r="I25" s="35"/>
      <c r="J25" s="22"/>
      <c r="K25" s="22"/>
      <c r="L25" s="22"/>
      <c r="M25" s="22"/>
      <c r="N25" s="22"/>
      <c r="O25" s="22"/>
      <c r="P25" s="22"/>
      <c r="Q25" s="19"/>
      <c r="R25" s="66" t="s">
        <v>57</v>
      </c>
      <c r="S25" s="49"/>
      <c r="T25" s="49"/>
      <c r="U25" s="49"/>
      <c r="V25" s="49"/>
      <c r="W25" s="49"/>
      <c r="X25" s="49"/>
      <c r="Y25" s="49"/>
      <c r="Z25" s="49"/>
      <c r="AA25" s="50"/>
      <c r="AB25" s="67">
        <v>2010</v>
      </c>
      <c r="AC25" s="68"/>
      <c r="AD25" s="68"/>
      <c r="AE25" s="68"/>
      <c r="AF25" s="68"/>
      <c r="AG25" s="68"/>
      <c r="AH25" s="68"/>
      <c r="AI25" s="69"/>
    </row>
    <row r="26" spans="1:35" ht="15.95" customHeight="1">
      <c r="A26" s="34"/>
      <c r="B26" s="35"/>
      <c r="C26" s="35"/>
      <c r="D26" s="35"/>
      <c r="E26" s="35"/>
      <c r="F26" s="35"/>
      <c r="G26" s="35"/>
      <c r="H26" s="35"/>
      <c r="I26" s="35"/>
      <c r="J26" s="22"/>
      <c r="K26" s="22"/>
      <c r="L26" s="22"/>
      <c r="M26" s="22"/>
      <c r="N26" s="22"/>
      <c r="O26" s="22"/>
      <c r="P26" s="22"/>
      <c r="Q26" s="19"/>
      <c r="R26" s="66" t="s">
        <v>20</v>
      </c>
      <c r="S26" s="49"/>
      <c r="T26" s="49"/>
      <c r="U26" s="49"/>
      <c r="V26" s="49"/>
      <c r="W26" s="49"/>
      <c r="X26" s="49"/>
      <c r="Y26" s="49"/>
      <c r="Z26" s="49"/>
      <c r="AA26" s="50"/>
      <c r="AB26" s="73" t="s">
        <v>40</v>
      </c>
      <c r="AC26" s="68"/>
      <c r="AD26" s="68"/>
      <c r="AE26" s="68"/>
      <c r="AF26" s="68"/>
      <c r="AG26" s="68"/>
      <c r="AH26" s="68"/>
      <c r="AI26" s="69"/>
    </row>
    <row r="27" spans="1:35" ht="15.95" customHeight="1">
      <c r="A27" s="34"/>
      <c r="B27" s="35"/>
      <c r="C27" s="35"/>
      <c r="D27" s="35"/>
      <c r="E27" s="35"/>
      <c r="F27" s="35"/>
      <c r="G27" s="35"/>
      <c r="H27" s="35"/>
      <c r="I27" s="35"/>
      <c r="J27" s="22"/>
      <c r="K27" s="22"/>
      <c r="L27" s="22"/>
      <c r="M27" s="22"/>
      <c r="N27" s="22"/>
      <c r="O27" s="22"/>
      <c r="P27" s="22"/>
      <c r="Q27" s="19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3"/>
      <c r="AE27" s="33"/>
      <c r="AF27" s="33"/>
      <c r="AG27" s="33"/>
      <c r="AH27" s="33"/>
      <c r="AI27" s="33"/>
    </row>
    <row r="28" spans="1:35" ht="15.95" customHeight="1">
      <c r="A28" s="34"/>
      <c r="B28" s="35"/>
      <c r="C28" s="35"/>
      <c r="D28" s="35"/>
      <c r="E28" s="35"/>
      <c r="F28" s="35"/>
      <c r="G28" s="35"/>
      <c r="H28" s="35"/>
      <c r="I28" s="35"/>
      <c r="J28" s="22"/>
      <c r="K28" s="22"/>
      <c r="L28" s="22"/>
      <c r="M28" s="22"/>
      <c r="N28" s="22"/>
      <c r="O28" s="22"/>
      <c r="P28" s="22"/>
      <c r="Q28" s="19"/>
      <c r="R28" s="64" t="s">
        <v>22</v>
      </c>
      <c r="S28" s="65"/>
      <c r="T28" s="65"/>
      <c r="U28" s="65"/>
      <c r="V28" s="65"/>
      <c r="W28" s="65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5.95" customHeight="1">
      <c r="A29" s="34"/>
      <c r="B29" s="35"/>
      <c r="C29" s="35"/>
      <c r="D29" s="35"/>
      <c r="E29" s="35"/>
      <c r="F29" s="35"/>
      <c r="G29" s="35"/>
      <c r="H29" s="35"/>
      <c r="I29" s="35"/>
      <c r="J29" s="22"/>
      <c r="K29" s="22"/>
      <c r="L29" s="22"/>
      <c r="M29" s="22"/>
      <c r="N29" s="22"/>
      <c r="O29" s="22"/>
      <c r="P29" s="22"/>
      <c r="Q29" s="19"/>
      <c r="R29" s="70" t="s">
        <v>23</v>
      </c>
      <c r="S29" s="49"/>
      <c r="T29" s="49"/>
      <c r="U29" s="49"/>
      <c r="V29" s="49"/>
      <c r="W29" s="50"/>
      <c r="X29" s="62" t="s">
        <v>24</v>
      </c>
      <c r="Y29" s="49"/>
      <c r="Z29" s="49"/>
      <c r="AA29" s="50"/>
      <c r="AB29" s="62" t="s">
        <v>25</v>
      </c>
      <c r="AC29" s="49"/>
      <c r="AD29" s="50"/>
      <c r="AE29" s="62" t="s">
        <v>26</v>
      </c>
      <c r="AF29" s="50"/>
      <c r="AG29" s="63" t="s">
        <v>27</v>
      </c>
      <c r="AH29" s="49"/>
      <c r="AI29" s="50"/>
    </row>
    <row r="30" spans="1:35" ht="15.95" customHeight="1">
      <c r="A30" s="34"/>
      <c r="B30" s="35"/>
      <c r="C30" s="35"/>
      <c r="D30" s="35"/>
      <c r="E30" s="35"/>
      <c r="F30" s="35"/>
      <c r="G30" s="35"/>
      <c r="H30" s="35"/>
      <c r="I30" s="35"/>
      <c r="J30" s="22"/>
      <c r="K30" s="22"/>
      <c r="L30" s="22"/>
      <c r="M30" s="22"/>
      <c r="N30" s="22"/>
      <c r="O30" s="22"/>
      <c r="P30" s="22"/>
      <c r="Q30" s="19"/>
      <c r="R30" s="48" t="s">
        <v>28</v>
      </c>
      <c r="S30" s="49"/>
      <c r="T30" s="49"/>
      <c r="U30" s="49"/>
      <c r="V30" s="49"/>
      <c r="W30" s="50"/>
      <c r="X30" s="52" t="str">
        <f>CONCATENATE(Данные!K10, " X ", AB25)</f>
        <v>2689 X 2010</v>
      </c>
      <c r="Y30" s="49"/>
      <c r="Z30" s="49"/>
      <c r="AA30" s="50"/>
      <c r="AB30" s="51">
        <f>Данные!Q8</f>
        <v>26320</v>
      </c>
      <c r="AC30" s="49"/>
      <c r="AD30" s="50"/>
      <c r="AE30" s="52">
        <f>Данные!K9</f>
        <v>9</v>
      </c>
      <c r="AF30" s="50"/>
      <c r="AG30" s="60">
        <f t="shared" ref="AG30:AG31" si="0">AE30*AB30</f>
        <v>236880</v>
      </c>
      <c r="AH30" s="49"/>
      <c r="AI30" s="50"/>
    </row>
    <row r="31" spans="1:35" ht="15.95" customHeight="1">
      <c r="A31" s="34"/>
      <c r="B31" s="35"/>
      <c r="C31" s="35"/>
      <c r="D31" s="35"/>
      <c r="E31" s="35"/>
      <c r="F31" s="35"/>
      <c r="G31" s="35"/>
      <c r="H31" s="35"/>
      <c r="I31" s="35"/>
      <c r="J31" s="22"/>
      <c r="K31" s="22"/>
      <c r="L31" s="22"/>
      <c r="M31" s="22"/>
      <c r="N31" s="22"/>
      <c r="O31" s="22"/>
      <c r="P31" s="22"/>
      <c r="Q31" s="19"/>
      <c r="R31" s="48" t="s">
        <v>29</v>
      </c>
      <c r="S31" s="49"/>
      <c r="T31" s="49"/>
      <c r="U31" s="49"/>
      <c r="V31" s="49"/>
      <c r="W31" s="50"/>
      <c r="X31" s="52" t="str">
        <f>AB26</f>
        <v>80х80х2</v>
      </c>
      <c r="Y31" s="49"/>
      <c r="Z31" s="56"/>
      <c r="AA31" s="54"/>
      <c r="AB31" s="55">
        <f>Данные!K14</f>
        <v>3440</v>
      </c>
      <c r="AC31" s="56"/>
      <c r="AD31" s="54"/>
      <c r="AE31" s="53">
        <f>Данные!K11</f>
        <v>10</v>
      </c>
      <c r="AF31" s="54"/>
      <c r="AG31" s="61">
        <f t="shared" si="0"/>
        <v>34400</v>
      </c>
      <c r="AH31" s="56"/>
      <c r="AI31" s="54"/>
    </row>
    <row r="32" spans="1:35" ht="15.95" customHeight="1">
      <c r="A32" s="34"/>
      <c r="B32" s="35"/>
      <c r="C32" s="35"/>
      <c r="D32" s="35"/>
      <c r="E32" s="35"/>
      <c r="F32" s="35"/>
      <c r="G32" s="35"/>
      <c r="H32" s="35"/>
      <c r="I32" s="35"/>
      <c r="J32" s="22"/>
      <c r="K32" s="22"/>
      <c r="L32" s="22"/>
      <c r="M32" s="22"/>
      <c r="N32" s="22"/>
      <c r="O32" s="22"/>
      <c r="P32" s="22"/>
      <c r="Q32" s="19"/>
      <c r="R32" s="32"/>
      <c r="S32" s="32"/>
      <c r="T32" s="32"/>
      <c r="U32" s="32"/>
      <c r="V32" s="32"/>
      <c r="W32" s="32"/>
      <c r="X32" s="32"/>
      <c r="Y32" s="32"/>
      <c r="Z32" s="57" t="s">
        <v>30</v>
      </c>
      <c r="AA32" s="58"/>
      <c r="AB32" s="58"/>
      <c r="AC32" s="58"/>
      <c r="AD32" s="58"/>
      <c r="AE32" s="59">
        <f>AG30+AG31</f>
        <v>271280</v>
      </c>
      <c r="AF32" s="58"/>
      <c r="AG32" s="58"/>
      <c r="AH32" s="58"/>
      <c r="AI32" s="58"/>
    </row>
    <row r="33" spans="1:35" ht="15.95" customHeight="1">
      <c r="A33" s="34"/>
      <c r="B33" s="35"/>
      <c r="C33" s="35"/>
      <c r="D33" s="35"/>
      <c r="E33" s="35"/>
      <c r="F33" s="35"/>
      <c r="G33" s="35"/>
      <c r="H33" s="35"/>
      <c r="I33" s="35"/>
      <c r="J33" s="22"/>
      <c r="K33" s="22"/>
      <c r="L33" s="22"/>
      <c r="M33" s="22"/>
      <c r="N33" s="22"/>
      <c r="O33" s="22"/>
      <c r="P33" s="22"/>
      <c r="Q33" s="19"/>
      <c r="R33" s="32"/>
      <c r="S33" s="32"/>
      <c r="T33" s="32"/>
      <c r="U33" s="32"/>
      <c r="V33" s="32"/>
      <c r="W33" s="32"/>
      <c r="X33" s="32"/>
      <c r="Y33" s="32"/>
      <c r="Z33" s="58"/>
      <c r="AA33" s="58"/>
      <c r="AB33" s="58"/>
      <c r="AC33" s="58"/>
      <c r="AD33" s="58"/>
      <c r="AE33" s="58"/>
      <c r="AF33" s="58"/>
      <c r="AG33" s="58"/>
      <c r="AH33" s="58"/>
      <c r="AI33" s="58"/>
    </row>
    <row r="34" spans="1:35" ht="32.25" customHeight="1">
      <c r="A34" s="47" t="s">
        <v>59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20.25">
      <c r="A35" s="3"/>
      <c r="B35" s="4"/>
      <c r="C35" s="16"/>
      <c r="D35" s="16"/>
      <c r="E35" s="16"/>
      <c r="F35" s="16"/>
      <c r="G35" s="16"/>
      <c r="H35" s="16"/>
      <c r="I35" s="16"/>
      <c r="J35" s="14"/>
      <c r="K35" s="14"/>
      <c r="L35" s="14"/>
      <c r="M35" s="14"/>
      <c r="N35" s="14"/>
      <c r="O35" s="14"/>
      <c r="P35" s="14"/>
      <c r="Q35" s="14"/>
      <c r="R35" s="2"/>
      <c r="S35" s="2"/>
      <c r="T35" s="2"/>
      <c r="U35" s="2"/>
      <c r="V35" s="2"/>
      <c r="W35" s="2"/>
      <c r="X35" s="2"/>
      <c r="Y35" s="2"/>
      <c r="Z35" s="5"/>
      <c r="AA35" s="5"/>
      <c r="AB35" s="5"/>
      <c r="AC35" s="5"/>
      <c r="AD35" s="5"/>
      <c r="AE35" s="6"/>
      <c r="AF35" s="6"/>
      <c r="AG35" s="6"/>
      <c r="AH35" s="6"/>
      <c r="AI35" s="6"/>
    </row>
    <row r="36" spans="1:35" ht="20.25">
      <c r="A36" s="3"/>
      <c r="B36" s="4"/>
      <c r="C36" s="16"/>
      <c r="D36" s="16"/>
      <c r="E36" s="16"/>
      <c r="F36" s="16"/>
      <c r="G36" s="16"/>
      <c r="H36" s="16"/>
      <c r="I36" s="16"/>
      <c r="J36" s="14"/>
      <c r="K36" s="14"/>
      <c r="L36" s="14"/>
      <c r="M36" s="14"/>
      <c r="N36" s="14"/>
      <c r="O36" s="14"/>
      <c r="P36" s="14"/>
      <c r="Q36" s="14"/>
      <c r="R36" s="2"/>
      <c r="S36" s="2"/>
      <c r="T36" s="2"/>
      <c r="U36" s="2"/>
      <c r="V36" s="2"/>
      <c r="W36" s="2"/>
      <c r="X36" s="2"/>
      <c r="Y36" s="2"/>
      <c r="Z36" s="5"/>
      <c r="AA36" s="5"/>
      <c r="AB36" s="5"/>
      <c r="AC36" s="5"/>
      <c r="AD36" s="5"/>
      <c r="AE36" s="6"/>
      <c r="AF36" s="6"/>
      <c r="AG36" s="6"/>
      <c r="AH36" s="6"/>
      <c r="AI36" s="6"/>
    </row>
    <row r="37" spans="1:35" ht="20.25">
      <c r="A37" s="3"/>
      <c r="B37" s="4"/>
      <c r="C37" s="16"/>
      <c r="D37" s="16"/>
      <c r="E37" s="16"/>
      <c r="F37" s="16"/>
      <c r="G37" s="16"/>
      <c r="H37" s="16"/>
      <c r="I37" s="16"/>
      <c r="J37" s="14"/>
      <c r="K37" s="14"/>
      <c r="L37" s="14"/>
      <c r="M37" s="14"/>
      <c r="N37" s="14"/>
      <c r="O37" s="14"/>
      <c r="P37" s="14"/>
      <c r="Q37" s="14"/>
      <c r="R37" s="2"/>
      <c r="S37" s="2"/>
      <c r="T37" s="2"/>
      <c r="U37" s="2"/>
      <c r="V37" s="2"/>
      <c r="W37" s="2"/>
      <c r="X37" s="2"/>
      <c r="Y37" s="2"/>
      <c r="Z37" s="5"/>
      <c r="AA37" s="5"/>
      <c r="AB37" s="5"/>
      <c r="AC37" s="5"/>
      <c r="AD37" s="5"/>
      <c r="AE37" s="6"/>
      <c r="AF37" s="6"/>
      <c r="AG37" s="6"/>
      <c r="AH37" s="6"/>
      <c r="AI37" s="6"/>
    </row>
    <row r="38" spans="1:35" ht="20.25">
      <c r="A38" s="3"/>
      <c r="B38" s="4"/>
      <c r="C38" s="16"/>
      <c r="D38" s="16"/>
      <c r="E38" s="16"/>
      <c r="F38" s="16"/>
      <c r="G38" s="16"/>
      <c r="H38" s="16"/>
      <c r="I38" s="16"/>
      <c r="J38" s="14"/>
      <c r="K38" s="14"/>
      <c r="L38" s="14"/>
      <c r="M38" s="14"/>
      <c r="N38" s="14"/>
      <c r="O38" s="14"/>
      <c r="P38" s="14"/>
      <c r="Q38" s="14"/>
      <c r="R38" s="2"/>
      <c r="S38" s="2"/>
      <c r="T38" s="2"/>
      <c r="U38" s="2"/>
      <c r="V38" s="2"/>
      <c r="W38" s="2"/>
      <c r="X38" s="2"/>
      <c r="Y38" s="2"/>
      <c r="Z38" s="5"/>
      <c r="AA38" s="5"/>
      <c r="AB38" s="5"/>
      <c r="AC38" s="5"/>
      <c r="AD38" s="5"/>
      <c r="AE38" s="6"/>
      <c r="AF38" s="6"/>
      <c r="AG38" s="6"/>
      <c r="AH38" s="6"/>
      <c r="AI38" s="6"/>
    </row>
    <row r="39" spans="1:35" ht="20.25">
      <c r="A39" s="3"/>
      <c r="B39" s="4"/>
      <c r="C39" s="16"/>
      <c r="D39" s="16"/>
      <c r="E39" s="16"/>
      <c r="F39" s="16"/>
      <c r="G39" s="16"/>
      <c r="H39" s="16"/>
      <c r="I39" s="16"/>
      <c r="J39" s="14"/>
      <c r="K39" s="14"/>
      <c r="L39" s="14"/>
      <c r="M39" s="14"/>
      <c r="N39" s="14"/>
      <c r="O39" s="14"/>
      <c r="P39" s="14"/>
      <c r="Q39" s="14"/>
      <c r="R39" s="2"/>
      <c r="S39" s="2"/>
      <c r="T39" s="2"/>
      <c r="U39" s="2"/>
      <c r="V39" s="2"/>
      <c r="W39" s="2"/>
      <c r="X39" s="2"/>
      <c r="Y39" s="2"/>
      <c r="Z39" s="5"/>
      <c r="AA39" s="5"/>
      <c r="AB39" s="5"/>
      <c r="AC39" s="5"/>
      <c r="AD39" s="5"/>
      <c r="AE39" s="6"/>
      <c r="AF39" s="6"/>
      <c r="AG39" s="6"/>
      <c r="AH39" s="6"/>
      <c r="AI39" s="6"/>
    </row>
    <row r="40" spans="1:35" ht="15.75" customHeight="1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35" ht="15.75" customHeight="1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35" ht="15.75" customHeight="1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</sheetData>
  <sheetProtection algorithmName="SHA-512" hashValue="WzkI8pOakGMQXxMtHxtTMI8tMgIC+WQdW65lthKvs2NgdrxMCi4GMryv5pZ6cep7+6ZaCzFSGTu9lZ4qN+5B4g==" saltValue="F6utsq5UMvnQZdXZbZcD5A==" spinCount="100000" sheet="1" objects="1" scenarios="1"/>
  <mergeCells count="36">
    <mergeCell ref="Y1:AI1"/>
    <mergeCell ref="AB25:AI25"/>
    <mergeCell ref="AB26:AI26"/>
    <mergeCell ref="E2:Q3"/>
    <mergeCell ref="Y2:Y3"/>
    <mergeCell ref="Z2:AH3"/>
    <mergeCell ref="AI2:AI3"/>
    <mergeCell ref="S19:AI21"/>
    <mergeCell ref="AB23:AI23"/>
    <mergeCell ref="B5:I5"/>
    <mergeCell ref="B18:I18"/>
    <mergeCell ref="AE29:AF29"/>
    <mergeCell ref="AG29:AI29"/>
    <mergeCell ref="R22:W22"/>
    <mergeCell ref="R23:AA23"/>
    <mergeCell ref="R24:AA24"/>
    <mergeCell ref="R25:AA25"/>
    <mergeCell ref="AB24:AI24"/>
    <mergeCell ref="R29:W29"/>
    <mergeCell ref="X29:AA29"/>
    <mergeCell ref="R28:W28"/>
    <mergeCell ref="AB29:AD29"/>
    <mergeCell ref="R26:AA26"/>
    <mergeCell ref="A34:AI34"/>
    <mergeCell ref="R30:W30"/>
    <mergeCell ref="R31:W31"/>
    <mergeCell ref="AB30:AD30"/>
    <mergeCell ref="AE30:AF30"/>
    <mergeCell ref="AE31:AF31"/>
    <mergeCell ref="AB31:AD31"/>
    <mergeCell ref="Z32:AD33"/>
    <mergeCell ref="AE32:AI33"/>
    <mergeCell ref="X31:AA31"/>
    <mergeCell ref="X30:AA30"/>
    <mergeCell ref="AG30:AI30"/>
    <mergeCell ref="AG31:AI31"/>
  </mergeCells>
  <dataValidations count="1">
    <dataValidation type="decimal" operator="lessThanOrEqual" allowBlank="1" showDropDown="1" showInputMessage="1" showErrorMessage="1" prompt="Введите число не больше 3000." sqref="AB24" xr:uid="{00000000-0002-0000-0000-000002000000}">
      <formula1>3000</formula1>
    </dataValidation>
  </dataValidations>
  <printOptions horizontalCentered="1"/>
  <pageMargins left="0.78740157480314954" right="0.31496062992125984" top="0.39370078740157477" bottom="0.39370078740157477" header="0" footer="0"/>
  <pageSetup paperSize="9" pageOrder="overThenDown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Данные!$C$2:$C$4</xm:f>
          </x14:formula1>
          <xm:sqref>AB26</xm:sqref>
        </x14:dataValidation>
        <x14:dataValidation type="list" allowBlank="1" showErrorMessage="1" xr:uid="{00000000-0002-0000-0000-000001000000}">
          <x14:formula1>
            <xm:f>Данные!$A$2:$A$22</xm:f>
          </x14:formula1>
          <xm:sqref>AB25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2"/>
  <sheetViews>
    <sheetView workbookViewId="0">
      <selection activeCell="E3" sqref="E3"/>
    </sheetView>
  </sheetViews>
  <sheetFormatPr defaultColWidth="12.5703125" defaultRowHeight="15.75" customHeight="1"/>
  <cols>
    <col min="1" max="1" width="15.28515625" customWidth="1"/>
    <col min="2" max="2" width="3.85546875" customWidth="1"/>
    <col min="4" max="4" width="14.7109375" customWidth="1"/>
    <col min="6" max="6" width="4.42578125" customWidth="1"/>
    <col min="7" max="7" width="21.7109375" customWidth="1"/>
    <col min="9" max="9" width="3.42578125" customWidth="1"/>
    <col min="10" max="10" width="20.5703125" customWidth="1"/>
    <col min="12" max="12" width="4" customWidth="1"/>
  </cols>
  <sheetData>
    <row r="1" spans="1:17">
      <c r="A1" s="7" t="s">
        <v>31</v>
      </c>
      <c r="C1" s="7" t="s">
        <v>32</v>
      </c>
      <c r="D1" s="7" t="s">
        <v>33</v>
      </c>
      <c r="E1" s="7" t="s">
        <v>34</v>
      </c>
      <c r="G1" s="7" t="s">
        <v>35</v>
      </c>
      <c r="H1" s="7" t="s">
        <v>34</v>
      </c>
      <c r="J1" s="8" t="s">
        <v>36</v>
      </c>
      <c r="M1" s="8" t="s">
        <v>37</v>
      </c>
    </row>
    <row r="2" spans="1:17">
      <c r="A2" s="9">
        <v>800</v>
      </c>
      <c r="C2" s="9" t="s">
        <v>44</v>
      </c>
      <c r="D2" s="9">
        <v>100</v>
      </c>
      <c r="E2" s="9">
        <v>2150</v>
      </c>
      <c r="G2" s="9" t="s">
        <v>38</v>
      </c>
      <c r="H2" s="9">
        <v>435</v>
      </c>
      <c r="J2" s="9" t="s">
        <v>39</v>
      </c>
      <c r="K2" s="10">
        <f>'Калькулятор Жалюзи Z'!AB23</f>
        <v>25000</v>
      </c>
      <c r="M2" s="9" t="s">
        <v>23</v>
      </c>
      <c r="N2" s="9" t="s">
        <v>24</v>
      </c>
      <c r="O2" s="9" t="s">
        <v>26</v>
      </c>
      <c r="P2" s="9" t="s">
        <v>25</v>
      </c>
      <c r="Q2" s="9" t="s">
        <v>27</v>
      </c>
    </row>
    <row r="3" spans="1:17">
      <c r="A3" s="11">
        <f t="shared" ref="A3:A22" si="0">A2+110</f>
        <v>910</v>
      </c>
      <c r="C3" s="9" t="s">
        <v>21</v>
      </c>
      <c r="D3" s="9">
        <v>60</v>
      </c>
      <c r="E3" s="9">
        <v>855</v>
      </c>
      <c r="G3" s="9" t="s">
        <v>41</v>
      </c>
      <c r="H3" s="9">
        <v>750</v>
      </c>
      <c r="J3" s="9" t="s">
        <v>42</v>
      </c>
      <c r="K3" s="10">
        <f>'Калькулятор Жалюзи Z'!AB24</f>
        <v>2700</v>
      </c>
      <c r="M3" s="9" t="s">
        <v>43</v>
      </c>
      <c r="N3" s="11">
        <f>K10/1000</f>
        <v>2.6890000000000001</v>
      </c>
      <c r="O3" s="11">
        <f>ROUND((K4-30)/110,0)</f>
        <v>18</v>
      </c>
      <c r="P3" s="11">
        <f>H2</f>
        <v>435</v>
      </c>
      <c r="Q3" s="11">
        <f t="shared" ref="Q3:Q6" si="1">N3*O3*P3</f>
        <v>21054.87</v>
      </c>
    </row>
    <row r="4" spans="1:17">
      <c r="A4" s="11">
        <f t="shared" si="0"/>
        <v>1020</v>
      </c>
      <c r="C4" s="9" t="s">
        <v>40</v>
      </c>
      <c r="D4" s="9">
        <v>80</v>
      </c>
      <c r="E4" s="9">
        <v>1145</v>
      </c>
      <c r="G4" s="9" t="s">
        <v>45</v>
      </c>
      <c r="H4" s="9">
        <v>435</v>
      </c>
      <c r="J4" s="9" t="s">
        <v>46</v>
      </c>
      <c r="K4" s="10">
        <f>'Калькулятор Жалюзи Z'!AB25</f>
        <v>2010</v>
      </c>
      <c r="M4" s="9" t="s">
        <v>45</v>
      </c>
      <c r="N4" s="11">
        <f>N3</f>
        <v>2.6890000000000001</v>
      </c>
      <c r="O4" s="9">
        <v>1</v>
      </c>
      <c r="P4" s="11">
        <f>H4</f>
        <v>435</v>
      </c>
      <c r="Q4" s="11">
        <f t="shared" si="1"/>
        <v>1169.7149999999999</v>
      </c>
    </row>
    <row r="5" spans="1:17">
      <c r="A5" s="11">
        <f t="shared" si="0"/>
        <v>1130</v>
      </c>
      <c r="G5" s="9" t="s">
        <v>47</v>
      </c>
      <c r="H5" s="9">
        <v>225</v>
      </c>
      <c r="J5" s="9" t="s">
        <v>48</v>
      </c>
      <c r="K5" s="12" t="str">
        <f>'Калькулятор Жалюзи Z'!AB26</f>
        <v>80х80х2</v>
      </c>
      <c r="M5" s="9" t="s">
        <v>41</v>
      </c>
      <c r="N5" s="11">
        <f>K4/1000</f>
        <v>2.0099999999999998</v>
      </c>
      <c r="O5" s="9">
        <v>2</v>
      </c>
      <c r="P5" s="11">
        <f>H3</f>
        <v>750</v>
      </c>
      <c r="Q5" s="11">
        <f t="shared" si="1"/>
        <v>3014.9999999999995</v>
      </c>
    </row>
    <row r="6" spans="1:17">
      <c r="A6" s="11">
        <f t="shared" si="0"/>
        <v>1240</v>
      </c>
      <c r="G6" s="9" t="s">
        <v>49</v>
      </c>
      <c r="H6" s="9">
        <v>2</v>
      </c>
      <c r="M6" s="9" t="s">
        <v>47</v>
      </c>
      <c r="N6" s="11">
        <f>N5</f>
        <v>2.0099999999999998</v>
      </c>
      <c r="O6" s="11">
        <f>ROUND(K10/900,0)-1</f>
        <v>2</v>
      </c>
      <c r="P6" s="11">
        <f t="shared" ref="P6:P7" si="2">H5</f>
        <v>225</v>
      </c>
      <c r="Q6" s="11">
        <f t="shared" si="1"/>
        <v>904.49999999999989</v>
      </c>
    </row>
    <row r="7" spans="1:17">
      <c r="A7" s="11">
        <f t="shared" si="0"/>
        <v>1350</v>
      </c>
      <c r="J7" s="8" t="s">
        <v>50</v>
      </c>
      <c r="M7" s="9" t="s">
        <v>49</v>
      </c>
      <c r="N7" s="11"/>
      <c r="O7" s="11">
        <v>87</v>
      </c>
      <c r="P7" s="11">
        <f t="shared" si="2"/>
        <v>2</v>
      </c>
      <c r="Q7" s="11">
        <f>O7*P7</f>
        <v>174</v>
      </c>
    </row>
    <row r="8" spans="1:17">
      <c r="A8" s="11">
        <f t="shared" si="0"/>
        <v>1460</v>
      </c>
      <c r="J8" s="9" t="s">
        <v>33</v>
      </c>
      <c r="K8" s="11">
        <f>VLOOKUP(K5,C2:D4,2)</f>
        <v>80</v>
      </c>
      <c r="Q8" s="11">
        <f>ROUND(SUM(Q3:Q7),-1)</f>
        <v>26320</v>
      </c>
    </row>
    <row r="9" spans="1:17">
      <c r="A9" s="11">
        <f t="shared" si="0"/>
        <v>1570</v>
      </c>
      <c r="J9" s="9" t="s">
        <v>51</v>
      </c>
      <c r="K9" s="13">
        <f>ROUNDUP((K2-K8)/(K3+K8),0)</f>
        <v>9</v>
      </c>
    </row>
    <row r="10" spans="1:17">
      <c r="A10" s="11">
        <f t="shared" si="0"/>
        <v>1680</v>
      </c>
      <c r="J10" s="9" t="s">
        <v>52</v>
      </c>
      <c r="K10" s="13">
        <f>ROUND((K2-K8)/K9-K8,0)</f>
        <v>2689</v>
      </c>
    </row>
    <row r="11" spans="1:17">
      <c r="A11" s="11">
        <f t="shared" si="0"/>
        <v>1790</v>
      </c>
      <c r="J11" s="9" t="s">
        <v>53</v>
      </c>
      <c r="K11" s="13">
        <f>K9+1</f>
        <v>10</v>
      </c>
    </row>
    <row r="12" spans="1:17">
      <c r="A12" s="11">
        <f t="shared" si="0"/>
        <v>1900</v>
      </c>
      <c r="J12" s="9" t="s">
        <v>54</v>
      </c>
      <c r="K12" s="10">
        <f>ROUND(K4+1000,-2)</f>
        <v>3000</v>
      </c>
    </row>
    <row r="13" spans="1:17">
      <c r="A13" s="11">
        <f t="shared" si="0"/>
        <v>2010</v>
      </c>
      <c r="J13" s="9" t="s">
        <v>55</v>
      </c>
      <c r="K13" s="11">
        <f>VLOOKUP(K5,C2:E4,3)</f>
        <v>1145</v>
      </c>
    </row>
    <row r="14" spans="1:17">
      <c r="A14" s="11">
        <f t="shared" si="0"/>
        <v>2120</v>
      </c>
      <c r="J14" s="9" t="s">
        <v>56</v>
      </c>
      <c r="K14" s="11">
        <f>ROUND(K12/1000*K13,-1)</f>
        <v>3440</v>
      </c>
    </row>
    <row r="15" spans="1:17">
      <c r="A15" s="11">
        <f t="shared" si="0"/>
        <v>2230</v>
      </c>
    </row>
    <row r="16" spans="1:17">
      <c r="A16" s="11">
        <f t="shared" si="0"/>
        <v>2340</v>
      </c>
    </row>
    <row r="17" spans="1:1">
      <c r="A17" s="11">
        <f t="shared" si="0"/>
        <v>2450</v>
      </c>
    </row>
    <row r="18" spans="1:1">
      <c r="A18" s="11">
        <f t="shared" si="0"/>
        <v>2560</v>
      </c>
    </row>
    <row r="19" spans="1:1">
      <c r="A19" s="11">
        <f t="shared" si="0"/>
        <v>2670</v>
      </c>
    </row>
    <row r="20" spans="1:1">
      <c r="A20" s="11">
        <f t="shared" si="0"/>
        <v>2780</v>
      </c>
    </row>
    <row r="21" spans="1:1">
      <c r="A21" s="11">
        <f t="shared" si="0"/>
        <v>2890</v>
      </c>
    </row>
    <row r="22" spans="1:1">
      <c r="A22" s="11">
        <f t="shared" si="0"/>
        <v>3000</v>
      </c>
    </row>
  </sheetData>
  <sheetProtection algorithmName="SHA-512" hashValue="EL5pKjd1i5wjZGi4c8qAvu3Pl6tTWN5bTM5pdmVSn1hh8NFVpsfJX/9tuCOF8LF08A1WP4e9issDauV8Ep61yA==" saltValue="OZhyoaZJSCekMC7Sk47WUA==" spinCount="100000" sheet="1" objects="1" scenarios="1"/>
  <sortState xmlns:xlrd2="http://schemas.microsoft.com/office/spreadsheetml/2017/richdata2" ref="C2:E4">
    <sortCondition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 Жалюзи Z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Makarov.Aleksey</dc:creator>
  <cp:lastModifiedBy>Makarov</cp:lastModifiedBy>
  <dcterms:created xsi:type="dcterms:W3CDTF">2024-01-18T09:03:32Z</dcterms:created>
  <dcterms:modified xsi:type="dcterms:W3CDTF">2025-10-31T05:45:09Z</dcterms:modified>
</cp:coreProperties>
</file>